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9 International Academy of Columbus/Five Year Forecast and Budget/FY 2025/Fall 2024 Submission/"/>
    </mc:Choice>
  </mc:AlternateContent>
  <xr:revisionPtr revIDLastSave="1793" documentId="11_AAB2EF21DA3D145507609AB86E122B0D83CFA51B" xr6:coauthVersionLast="47" xr6:coauthVersionMax="47" xr10:uidLastSave="{59492914-8F93-44AA-87D3-88DB19A363C4}"/>
  <bookViews>
    <workbookView xWindow="28785" yWindow="0" windowWidth="2689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" l="1"/>
  <c r="D92" i="1"/>
  <c r="D22" i="1" s="1"/>
  <c r="E92" i="1" l="1"/>
  <c r="E22" i="1" s="1"/>
  <c r="C92" i="1"/>
  <c r="C22" i="1" s="1"/>
  <c r="B92" i="1"/>
  <c r="B22" i="1" s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F44" i="1"/>
  <c r="D44" i="1"/>
  <c r="C44" i="1"/>
  <c r="B44" i="1"/>
  <c r="E28" i="1"/>
  <c r="D28" i="1"/>
  <c r="C28" i="1"/>
  <c r="B28" i="1"/>
  <c r="I17" i="1"/>
  <c r="I92" i="1" s="1"/>
  <c r="I22" i="1" s="1"/>
  <c r="I28" i="1" s="1"/>
  <c r="H17" i="1"/>
  <c r="H92" i="1" s="1"/>
  <c r="H22" i="1" s="1"/>
  <c r="H28" i="1" s="1"/>
  <c r="G17" i="1"/>
  <c r="G92" i="1" s="1"/>
  <c r="G22" i="1" s="1"/>
  <c r="G28" i="1" s="1"/>
  <c r="F17" i="1"/>
  <c r="F92" i="1" s="1"/>
  <c r="F22" i="1" s="1"/>
  <c r="F28" i="1" s="1"/>
  <c r="E17" i="1"/>
  <c r="D17" i="1"/>
  <c r="C17" i="1"/>
  <c r="B17" i="1"/>
  <c r="B100" i="1" s="1"/>
  <c r="F100" i="1" l="1"/>
  <c r="E100" i="1"/>
  <c r="I100" i="1"/>
  <c r="D101" i="1"/>
  <c r="G100" i="1"/>
  <c r="I101" i="1"/>
  <c r="C100" i="1"/>
  <c r="D100" i="1"/>
  <c r="H100" i="1"/>
  <c r="B101" i="1"/>
  <c r="D31" i="1"/>
  <c r="D97" i="1" s="1"/>
  <c r="C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B97" i="1"/>
  <c r="B49" i="1"/>
  <c r="B53" i="1" s="1"/>
  <c r="B102" i="1"/>
  <c r="H49" i="1"/>
  <c r="H97" i="1"/>
  <c r="I97" i="1"/>
  <c r="I49" i="1"/>
  <c r="C51" i="1" l="1"/>
  <c r="C102" i="1" s="1"/>
  <c r="C53" i="1" l="1"/>
  <c r="D51" i="1" s="1"/>
  <c r="D102" i="1" l="1"/>
  <c r="D53" i="1"/>
  <c r="E51" i="1" l="1"/>
  <c r="E102" i="1"/>
  <c r="E44" i="1"/>
  <c r="E101" i="1" s="1"/>
  <c r="E49" i="1" l="1"/>
  <c r="E53" i="1" s="1"/>
  <c r="F51" i="1" s="1"/>
  <c r="F101" i="1"/>
  <c r="F53" i="1" l="1"/>
  <c r="G51" i="1" s="1"/>
  <c r="F102" i="1"/>
  <c r="G102" i="1" l="1"/>
  <c r="G44" i="1"/>
  <c r="G49" i="1" s="1"/>
  <c r="G53" i="1" s="1"/>
  <c r="H51" i="1" s="1"/>
  <c r="G97" i="1"/>
  <c r="H101" i="1" l="1"/>
  <c r="G101" i="1"/>
  <c r="H53" i="1"/>
  <c r="I51" i="1" s="1"/>
  <c r="H102" i="1"/>
  <c r="I53" i="1" l="1"/>
  <c r="I102" i="1"/>
</calcChain>
</file>

<file path=xl/sharedStrings.xml><?xml version="1.0" encoding="utf-8"?>
<sst xmlns="http://schemas.openxmlformats.org/spreadsheetml/2006/main" count="140" uniqueCount="120">
  <si>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</si>
  <si>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</si>
  <si>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</si>
  <si>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</si>
  <si>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</si>
  <si>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</si>
  <si>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</si>
  <si>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</si>
  <si>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</si>
  <si>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</si>
  <si>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</si>
  <si>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</si>
  <si>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</si>
  <si>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</si>
  <si>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</si>
  <si>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</si>
  <si>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</si>
  <si>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</si>
  <si>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</si>
  <si>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</si>
  <si>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</si>
  <si>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</si>
  <si>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</si>
  <si>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</si>
  <si>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</si>
  <si>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</si>
  <si>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</si>
  <si>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</si>
  <si>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</si>
  <si>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</si>
  <si>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</si>
  <si>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</si>
  <si>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</si>
  <si>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</si>
  <si>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</si>
  <si>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</si>
  <si>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</si>
  <si>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</si>
  <si>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</si>
  <si>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</si>
  <si>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</si>
  <si>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</si>
  <si>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</si>
  <si>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</si>
  <si>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</si>
  <si>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</si>
  <si>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</si>
  <si>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</si>
  <si>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</si>
  <si>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</si>
  <si>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</si>
  <si>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</si>
  <si>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</si>
  <si>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</si>
  <si>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</si>
  <si>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</si>
  <si>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</si>
  <si>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</si>
  <si>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</si>
  <si>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</si>
  <si>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</si>
  <si>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</si>
  <si>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</si>
  <si>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</si>
  <si>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</si>
  <si>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</si>
  <si>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</si>
  <si>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</si>
  <si>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</si>
  <si>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</si>
  <si>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</si>
  <si>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</si>
  <si>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</si>
  <si>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</si>
  <si>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</si>
  <si>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</si>
  <si>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</si>
  <si>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</si>
  <si>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</si>
  <si>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</si>
  <si>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</si>
  <si>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</si>
  <si>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</si>
  <si>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</si>
  <si>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</si>
  <si>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</si>
  <si>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</si>
  <si>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</si>
  <si>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</si>
  <si>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</si>
  <si>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</si>
  <si>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</si>
  <si>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</si>
  <si>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</si>
  <si>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</si>
  <si>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</si>
  <si>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*The school fund balance and accounting is maintained on an accrual basis excluding GASB 68 and 75</t>
  </si>
  <si>
    <t>*Utilities expected to increase by 3% each year</t>
  </si>
  <si>
    <t>*Other Facility Costs include printer/copier, lawn maintenance, trash, cleaning, general repairs with an expectation to increase by 3% each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</si>
  <si>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</si>
  <si>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</si>
  <si>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*Insurance Includes D&amp;O, general liability, and anticipated to increase by 3% per year</t>
  </si>
  <si>
    <t>*State Basic Foundation is calculated by multiplying the FTE to the per pupil blended average revenue amount, as according to the community school settlement reports</t>
  </si>
  <si>
    <t>*Other Operating Revenues include state facilities funding and casino revenue</t>
  </si>
  <si>
    <t>*Other Operating Disbursements include professional dues and student extracurricular activities</t>
  </si>
  <si>
    <t xml:space="preserve"> </t>
  </si>
  <si>
    <t>IRN No.: 143172</t>
  </si>
  <si>
    <t>Franklin</t>
  </si>
  <si>
    <t>International Academy of Columbus</t>
  </si>
  <si>
    <t>Contract Term: 6/30/2025</t>
  </si>
  <si>
    <t>*Sponsor Fees are 3% of Operating Revenues</t>
  </si>
  <si>
    <t>*Benefits are medical insurance premiums, payroll taxes, and retirement benefits</t>
  </si>
  <si>
    <t>*Rent Is $21,475.13 per month through FY2025, at which time it increases to $22,548.89 per month</t>
  </si>
  <si>
    <t>*The school currently has no debt and does not foresee any in the near future</t>
  </si>
  <si>
    <t>FY25 - October 2024 submission</t>
  </si>
  <si>
    <t>For the Fiscal Years Ended 2022 through 2024, Actual and</t>
  </si>
  <si>
    <t>the Fiscal Years Ending 2025 through 2029, Forecasted</t>
  </si>
  <si>
    <t>Fiscal Year 2025-2029 Projected Debt</t>
  </si>
  <si>
    <t>*FY2022, FY2023 from audited financials and footnotes, FY2024 is unaudited</t>
  </si>
  <si>
    <t>*The school anticipates total expenditures per FTE to be the following over the next 5 years:  FY2025 - $12,976, FY2026 - $13,043, FY2027 - $13,389, FY2028 - $13,540, FY2029 - $13,698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</si>
</sst>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6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0" borderId="29" xfId="0" applyFont="1" applyBorder="1" applyAlignment="1">
      <alignment horizontal="center" wrapText="1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4" fontId="4" fillId="2" borderId="30" xfId="0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32" xfId="0" applyNumberFormat="1" applyFont="1" applyFill="1" applyBorder="1" applyAlignment="1" applyProtection="1">
      <alignment horizontal="right" indent="1"/>
      <protection locked="0"/>
    </xf>
    <xf numFmtId="43" fontId="4" fillId="2" borderId="30" xfId="0" applyNumberFormat="1" applyFont="1" applyFill="1" applyBorder="1" applyAlignment="1" applyProtection="1">
      <alignment horizontal="right" indent="1"/>
      <protection locked="0"/>
    </xf>
    <xf numFmtId="44" fontId="4" fillId="2" borderId="31" xfId="0" applyNumberFormat="1" applyFont="1" applyFill="1" applyBorder="1" applyAlignment="1">
      <alignment horizontal="right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3" fontId="4" fillId="0" borderId="0" xfId="0" applyNumberFormat="1" applyFont="1"/>
    <xf numFmtId="41" fontId="4" fillId="0" borderId="0" xfId="0" applyNumberFormat="1" applyFont="1"/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4" fontId="4" fillId="0" borderId="33" xfId="0" applyNumberFormat="1" applyFont="1" applyBorder="1" applyAlignment="1" applyProtection="1">
      <alignment horizontal="right" indent="1"/>
      <protection locked="0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3"/>
  <sheetViews>
    <sheetView tabSelected="1" zoomScale="95" zoomScaleNormal="95" workbookViewId="0">
      <selection activeCell="I75" sqref="I75"/>
    </sheetView>
  </sheetViews>
  <sheetFormatPr defaultColWidth="9.140625" defaultRowHeight="12" x14ac:dyDescent="0.2"/>
  <cols>
    <col min="1" max="1" width="46.140625" style="4" customWidth="1"/>
    <col min="2" max="6" width="13.28515625" style="4" customWidth="1"/>
    <col min="7" max="7" width="14.7109375" style="4" bestFit="1" customWidth="1"/>
    <col min="8" max="9" width="13.28515625" style="4" customWidth="1"/>
    <col min="10" max="12" width="9.140625" style="4"/>
    <col min="13" max="13" width="9.5703125" style="4" bestFit="1" customWidth="1"/>
    <col min="14" max="16384" width="9.140625" style="4"/>
  </cols>
  <sheetData>
    <row r="1" spans="1:11" ht="12.75" x14ac:dyDescent="0.2">
      <c r="A1" s="1" t="s">
        <v>114</v>
      </c>
      <c r="B1" s="2"/>
      <c r="C1" s="2"/>
      <c r="D1" s="2"/>
      <c r="E1" s="2"/>
      <c r="F1" s="2"/>
      <c r="G1" s="2"/>
      <c r="H1" s="2"/>
      <c r="I1" s="3"/>
    </row>
    <row r="2" spans="1:11" x14ac:dyDescent="0.2">
      <c r="A2" s="5" t="s">
        <v>106</v>
      </c>
      <c r="B2" s="6"/>
      <c r="C2" s="6"/>
      <c r="D2" s="6"/>
      <c r="H2" s="7" t="s">
        <v>0</v>
      </c>
      <c r="I2" s="8" t="s">
        <v>107</v>
      </c>
    </row>
    <row r="3" spans="1:11" s="12" customFormat="1" ht="14.25" x14ac:dyDescent="0.2">
      <c r="A3" s="9" t="s">
        <v>94</v>
      </c>
      <c r="B3" s="49"/>
      <c r="C3" s="207"/>
      <c r="D3" s="207"/>
      <c r="E3" s="207"/>
      <c r="F3" s="207"/>
      <c r="G3" s="10"/>
      <c r="H3" s="10"/>
      <c r="I3" s="11"/>
    </row>
    <row r="4" spans="1:11" s="12" customFormat="1" ht="14.25" x14ac:dyDescent="0.2">
      <c r="A4" s="9" t="s">
        <v>109</v>
      </c>
      <c r="B4" s="15" t="s">
        <v>95</v>
      </c>
      <c r="C4" s="211" t="s">
        <v>108</v>
      </c>
      <c r="D4" s="211"/>
      <c r="E4" s="211"/>
      <c r="F4" s="211"/>
      <c r="G4" s="10"/>
      <c r="H4" s="10"/>
      <c r="I4" s="11"/>
    </row>
    <row r="5" spans="1:11" s="12" customFormat="1" ht="14.25" x14ac:dyDescent="0.2">
      <c r="A5" s="208" t="s">
        <v>1</v>
      </c>
      <c r="B5" s="209"/>
      <c r="C5" s="209"/>
      <c r="D5" s="209"/>
      <c r="E5" s="209"/>
      <c r="F5" s="209"/>
      <c r="G5" s="209"/>
      <c r="H5" s="209"/>
      <c r="I5" s="210"/>
    </row>
    <row r="6" spans="1:11" s="12" customFormat="1" ht="14.25" x14ac:dyDescent="0.2">
      <c r="A6" s="208" t="s">
        <v>115</v>
      </c>
      <c r="B6" s="209"/>
      <c r="C6" s="209"/>
      <c r="D6" s="209"/>
      <c r="E6" s="209"/>
      <c r="F6" s="209"/>
      <c r="G6" s="209"/>
      <c r="H6" s="209"/>
      <c r="I6" s="210"/>
    </row>
    <row r="7" spans="1:11" s="12" customFormat="1" ht="14.25" x14ac:dyDescent="0.2">
      <c r="A7" s="208" t="s">
        <v>116</v>
      </c>
      <c r="B7" s="209"/>
      <c r="C7" s="209"/>
      <c r="D7" s="209"/>
      <c r="E7" s="209"/>
      <c r="F7" s="209"/>
      <c r="G7" s="209"/>
      <c r="H7" s="209"/>
      <c r="I7" s="210"/>
    </row>
    <row r="8" spans="1:11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11" ht="13.5" customHeight="1" thickBot="1" x14ac:dyDescent="0.25">
      <c r="A9" s="17"/>
      <c r="B9" s="201" t="s">
        <v>2</v>
      </c>
      <c r="C9" s="202"/>
      <c r="D9" s="203"/>
      <c r="E9" s="18" t="s">
        <v>3</v>
      </c>
      <c r="F9" s="19"/>
      <c r="G9" s="19"/>
      <c r="H9" s="19"/>
      <c r="I9" s="20"/>
    </row>
    <row r="10" spans="1:11" x14ac:dyDescent="0.2">
      <c r="A10" s="17"/>
      <c r="B10" s="21" t="s">
        <v>4</v>
      </c>
      <c r="C10" s="22" t="s">
        <v>4</v>
      </c>
      <c r="D10" s="22" t="s">
        <v>4</v>
      </c>
      <c r="E10" s="170" t="s">
        <v>4</v>
      </c>
      <c r="F10" s="171" t="s">
        <v>4</v>
      </c>
      <c r="G10" s="171" t="s">
        <v>4</v>
      </c>
      <c r="H10" s="171" t="s">
        <v>4</v>
      </c>
      <c r="I10" s="172" t="s">
        <v>4</v>
      </c>
    </row>
    <row r="11" spans="1:11" x14ac:dyDescent="0.2">
      <c r="A11" s="17"/>
      <c r="B11" s="27">
        <v>2022</v>
      </c>
      <c r="C11" s="175">
        <v>2023</v>
      </c>
      <c r="D11" s="175">
        <v>2024</v>
      </c>
      <c r="E11" s="29">
        <v>2025</v>
      </c>
      <c r="F11" s="212">
        <v>2026</v>
      </c>
      <c r="G11" s="213">
        <v>2027</v>
      </c>
      <c r="H11" s="213">
        <v>2028</v>
      </c>
      <c r="I11" s="30">
        <v>2029</v>
      </c>
    </row>
    <row r="12" spans="1:11" x14ac:dyDescent="0.2">
      <c r="A12" s="31" t="s">
        <v>5</v>
      </c>
      <c r="B12" s="75"/>
      <c r="C12" s="55"/>
      <c r="D12" s="167"/>
      <c r="E12" s="83"/>
      <c r="F12" s="56"/>
      <c r="G12" s="56"/>
      <c r="H12" s="56"/>
      <c r="I12" s="84"/>
    </row>
    <row r="13" spans="1:11" x14ac:dyDescent="0.2">
      <c r="A13" s="17" t="s">
        <v>6</v>
      </c>
      <c r="B13" s="76">
        <v>2594390</v>
      </c>
      <c r="C13" s="57">
        <v>2751360</v>
      </c>
      <c r="D13" s="163">
        <v>2711558.23</v>
      </c>
      <c r="E13" s="85">
        <v>2840684.24</v>
      </c>
      <c r="F13" s="58">
        <v>2913522.2974358974</v>
      </c>
      <c r="G13" s="58">
        <v>2959046.0833333335</v>
      </c>
      <c r="H13" s="58">
        <v>3004569.8692307696</v>
      </c>
      <c r="I13" s="214">
        <v>3050093.6551282052</v>
      </c>
      <c r="K13" s="34"/>
    </row>
    <row r="14" spans="1:11" x14ac:dyDescent="0.2">
      <c r="A14" s="17" t="s">
        <v>7</v>
      </c>
      <c r="B14" s="77">
        <v>0</v>
      </c>
      <c r="C14" s="59">
        <v>0</v>
      </c>
      <c r="D14" s="164">
        <v>0</v>
      </c>
      <c r="E14" s="86">
        <v>0</v>
      </c>
      <c r="F14" s="60">
        <v>0</v>
      </c>
      <c r="G14" s="60">
        <v>0</v>
      </c>
      <c r="H14" s="60">
        <v>0</v>
      </c>
      <c r="I14" s="87">
        <v>0</v>
      </c>
    </row>
    <row r="15" spans="1:11" x14ac:dyDescent="0.2">
      <c r="A15" s="17" t="s">
        <v>8</v>
      </c>
      <c r="B15" s="77">
        <v>0</v>
      </c>
      <c r="C15" s="59">
        <v>0</v>
      </c>
      <c r="D15" s="164">
        <v>0</v>
      </c>
      <c r="E15" s="86">
        <v>0</v>
      </c>
      <c r="F15" s="60">
        <v>0</v>
      </c>
      <c r="G15" s="60">
        <v>0</v>
      </c>
      <c r="H15" s="60">
        <v>0</v>
      </c>
      <c r="I15" s="87">
        <v>0</v>
      </c>
    </row>
    <row r="16" spans="1:11" x14ac:dyDescent="0.2">
      <c r="A16" s="17" t="s">
        <v>9</v>
      </c>
      <c r="B16" s="77">
        <v>526862</v>
      </c>
      <c r="C16" s="59">
        <v>186318</v>
      </c>
      <c r="D16" s="164">
        <v>323885.93</v>
      </c>
      <c r="E16" s="86">
        <v>331784.99</v>
      </c>
      <c r="F16" s="60">
        <v>340292.2974358974</v>
      </c>
      <c r="G16" s="60">
        <v>345609.36458333331</v>
      </c>
      <c r="H16" s="60">
        <v>350926.43173076923</v>
      </c>
      <c r="I16" s="87">
        <v>356243.49887820514</v>
      </c>
      <c r="K16" s="192"/>
    </row>
    <row r="17" spans="1:9" x14ac:dyDescent="0.2">
      <c r="A17" s="32" t="s">
        <v>10</v>
      </c>
      <c r="B17" s="78">
        <f t="shared" ref="B17:I17" si="0">SUM(B12:B16)</f>
        <v>3121252</v>
      </c>
      <c r="C17" s="61">
        <f t="shared" si="0"/>
        <v>2937678</v>
      </c>
      <c r="D17" s="165">
        <f t="shared" si="0"/>
        <v>3035444.16</v>
      </c>
      <c r="E17" s="88">
        <f t="shared" si="0"/>
        <v>3172469.2300000004</v>
      </c>
      <c r="F17" s="62">
        <f t="shared" si="0"/>
        <v>3253814.5948717948</v>
      </c>
      <c r="G17" s="62">
        <f t="shared" si="0"/>
        <v>3304655.447916667</v>
      </c>
      <c r="H17" s="62">
        <f t="shared" si="0"/>
        <v>3355496.3009615387</v>
      </c>
      <c r="I17" s="89">
        <f t="shared" si="0"/>
        <v>3406337.1540064104</v>
      </c>
    </row>
    <row r="18" spans="1:9" x14ac:dyDescent="0.2">
      <c r="A18" s="32"/>
      <c r="B18" s="78"/>
      <c r="C18" s="61"/>
      <c r="D18" s="165"/>
      <c r="E18" s="88"/>
      <c r="F18" s="62"/>
      <c r="G18" s="62"/>
      <c r="H18" s="62"/>
      <c r="I18" s="89"/>
    </row>
    <row r="19" spans="1:9" x14ac:dyDescent="0.2">
      <c r="A19" s="31" t="s">
        <v>11</v>
      </c>
      <c r="B19" s="78"/>
      <c r="C19" s="63"/>
      <c r="D19" s="166"/>
      <c r="E19" s="90"/>
      <c r="F19" s="64"/>
      <c r="G19" s="64"/>
      <c r="H19" s="64"/>
      <c r="I19" s="91"/>
    </row>
    <row r="20" spans="1:9" x14ac:dyDescent="0.2">
      <c r="A20" s="17" t="s">
        <v>12</v>
      </c>
      <c r="B20" s="76">
        <v>1302438</v>
      </c>
      <c r="C20" s="57">
        <v>2056258</v>
      </c>
      <c r="D20" s="163">
        <v>2450515.9500000002</v>
      </c>
      <c r="E20" s="92">
        <v>2232264.7599999998</v>
      </c>
      <c r="F20" s="58">
        <v>2299232.7027999996</v>
      </c>
      <c r="G20" s="58">
        <v>2418209.6838839995</v>
      </c>
      <c r="H20" s="58">
        <v>2490755.9744005194</v>
      </c>
      <c r="I20" s="214">
        <v>2565478.6536325351</v>
      </c>
    </row>
    <row r="21" spans="1:9" x14ac:dyDescent="0.2">
      <c r="A21" s="17" t="s">
        <v>13</v>
      </c>
      <c r="B21" s="77">
        <v>633974</v>
      </c>
      <c r="C21" s="59">
        <v>769200</v>
      </c>
      <c r="D21" s="164">
        <v>684951.3</v>
      </c>
      <c r="E21" s="93">
        <v>694206.02</v>
      </c>
      <c r="F21" s="65">
        <v>715032.20059999998</v>
      </c>
      <c r="G21" s="65">
        <v>752032.53227657883</v>
      </c>
      <c r="H21" s="65">
        <v>774593.50824487617</v>
      </c>
      <c r="I21" s="94">
        <v>797831.31349222257</v>
      </c>
    </row>
    <row r="22" spans="1:9" x14ac:dyDescent="0.2">
      <c r="A22" s="17" t="s">
        <v>14</v>
      </c>
      <c r="B22" s="77">
        <f t="shared" ref="B22:I22" si="1">B92</f>
        <v>600824</v>
      </c>
      <c r="C22" s="59">
        <f t="shared" si="1"/>
        <v>866490.24999999988</v>
      </c>
      <c r="D22" s="164">
        <f t="shared" si="1"/>
        <v>947946.49</v>
      </c>
      <c r="E22" s="93">
        <f t="shared" si="1"/>
        <v>937396.75000000012</v>
      </c>
      <c r="F22" s="65">
        <f t="shared" si="1"/>
        <v>969541.63533589756</v>
      </c>
      <c r="G22" s="65">
        <f t="shared" si="1"/>
        <v>985290.02994783327</v>
      </c>
      <c r="H22" s="65">
        <f t="shared" si="1"/>
        <v>1001338.8898530791</v>
      </c>
      <c r="I22" s="94">
        <f t="shared" si="1"/>
        <v>1017697.2290104345</v>
      </c>
    </row>
    <row r="23" spans="1:9" x14ac:dyDescent="0.2">
      <c r="A23" s="17" t="s">
        <v>15</v>
      </c>
      <c r="B23" s="77">
        <v>89052</v>
      </c>
      <c r="C23" s="59">
        <v>192229</v>
      </c>
      <c r="D23" s="164">
        <v>170010.23</v>
      </c>
      <c r="E23" s="93">
        <v>166431.74</v>
      </c>
      <c r="F23" s="65">
        <v>171424.69219999999</v>
      </c>
      <c r="G23" s="65">
        <v>176567.43296599999</v>
      </c>
      <c r="H23" s="65">
        <v>181864.45595497999</v>
      </c>
      <c r="I23" s="94">
        <v>187320.38963362938</v>
      </c>
    </row>
    <row r="24" spans="1:9" x14ac:dyDescent="0.2">
      <c r="A24" s="17" t="s">
        <v>16</v>
      </c>
      <c r="B24" s="77">
        <v>16445</v>
      </c>
      <c r="C24" s="59">
        <v>186271</v>
      </c>
      <c r="D24" s="164">
        <v>1020</v>
      </c>
      <c r="E24" s="93">
        <v>5000</v>
      </c>
      <c r="F24" s="65">
        <v>5150</v>
      </c>
      <c r="G24" s="65">
        <v>5304.5</v>
      </c>
      <c r="H24" s="65">
        <v>5463.6350000000002</v>
      </c>
      <c r="I24" s="94">
        <v>5627.5440500000004</v>
      </c>
    </row>
    <row r="25" spans="1:9" x14ac:dyDescent="0.2">
      <c r="A25" s="17" t="s">
        <v>17</v>
      </c>
      <c r="B25" s="77">
        <v>0</v>
      </c>
      <c r="C25" s="59">
        <v>0</v>
      </c>
      <c r="D25" s="164">
        <v>0</v>
      </c>
      <c r="E25" s="93">
        <v>0</v>
      </c>
      <c r="F25" s="65">
        <v>0</v>
      </c>
      <c r="G25" s="65">
        <v>0</v>
      </c>
      <c r="H25" s="65">
        <v>0</v>
      </c>
      <c r="I25" s="94">
        <v>0</v>
      </c>
    </row>
    <row r="26" spans="1:9" x14ac:dyDescent="0.2">
      <c r="A26" s="17" t="s">
        <v>18</v>
      </c>
      <c r="B26" s="77">
        <v>13122</v>
      </c>
      <c r="C26" s="59">
        <v>14836</v>
      </c>
      <c r="D26" s="164">
        <v>13237.16</v>
      </c>
      <c r="E26" s="93">
        <v>13122.44</v>
      </c>
      <c r="F26" s="60">
        <v>13516.113200000002</v>
      </c>
      <c r="G26" s="60">
        <v>13921.596596000001</v>
      </c>
      <c r="H26" s="60">
        <v>14339.244493880002</v>
      </c>
      <c r="I26" s="87">
        <v>14769.421828696402</v>
      </c>
    </row>
    <row r="27" spans="1:9" x14ac:dyDescent="0.2">
      <c r="A27" s="17" t="s">
        <v>19</v>
      </c>
      <c r="B27" s="77">
        <v>0</v>
      </c>
      <c r="C27" s="59">
        <v>0</v>
      </c>
      <c r="D27" s="164">
        <v>0</v>
      </c>
      <c r="E27" s="93">
        <v>0</v>
      </c>
      <c r="F27" s="60">
        <v>0</v>
      </c>
      <c r="G27" s="60">
        <v>0</v>
      </c>
      <c r="H27" s="60">
        <v>0</v>
      </c>
      <c r="I27" s="87">
        <v>0</v>
      </c>
    </row>
    <row r="28" spans="1:9" x14ac:dyDescent="0.2">
      <c r="A28" s="17" t="s">
        <v>20</v>
      </c>
      <c r="B28" s="78">
        <f t="shared" ref="B28:D28" si="2">SUM(B19:B27)</f>
        <v>2655855</v>
      </c>
      <c r="C28" s="61">
        <f t="shared" si="2"/>
        <v>4085284.25</v>
      </c>
      <c r="D28" s="165">
        <f t="shared" si="2"/>
        <v>4267681.1300000008</v>
      </c>
      <c r="E28" s="88">
        <f>SUM(E19:E27)</f>
        <v>4048421.7099999995</v>
      </c>
      <c r="F28" s="62">
        <f t="shared" ref="F28:I28" si="3">SUM(F19:F27)</f>
        <v>4173897.3441358972</v>
      </c>
      <c r="G28" s="62">
        <f t="shared" si="3"/>
        <v>4351325.7756704111</v>
      </c>
      <c r="H28" s="62">
        <f t="shared" si="3"/>
        <v>4468355.7079473352</v>
      </c>
      <c r="I28" s="89">
        <f t="shared" si="3"/>
        <v>4588724.5516475178</v>
      </c>
    </row>
    <row r="29" spans="1:9" ht="12" customHeight="1" x14ac:dyDescent="0.2">
      <c r="A29" s="17"/>
      <c r="B29" s="78"/>
      <c r="C29" s="61"/>
      <c r="D29" s="165"/>
      <c r="E29" s="88"/>
      <c r="F29" s="62"/>
      <c r="G29" s="62"/>
      <c r="H29" s="62"/>
      <c r="I29" s="89"/>
    </row>
    <row r="30" spans="1:9" ht="12" customHeight="1" x14ac:dyDescent="0.2">
      <c r="A30" s="17" t="s">
        <v>21</v>
      </c>
      <c r="B30" s="78"/>
      <c r="C30" s="61"/>
      <c r="D30" s="165"/>
      <c r="E30" s="88"/>
      <c r="F30" s="62"/>
      <c r="G30" s="62"/>
      <c r="H30" s="62"/>
      <c r="I30" s="89"/>
    </row>
    <row r="31" spans="1:9" ht="12" customHeight="1" x14ac:dyDescent="0.2">
      <c r="A31" s="17" t="s">
        <v>11</v>
      </c>
      <c r="B31" s="78">
        <f t="shared" ref="B31:I31" si="4">+B17-B28</f>
        <v>465397</v>
      </c>
      <c r="C31" s="61">
        <f t="shared" si="4"/>
        <v>-1147606.25</v>
      </c>
      <c r="D31" s="165">
        <f t="shared" si="4"/>
        <v>-1232236.9700000007</v>
      </c>
      <c r="E31" s="88">
        <f t="shared" si="4"/>
        <v>-875952.47999999905</v>
      </c>
      <c r="F31" s="62">
        <f t="shared" si="4"/>
        <v>-920082.74926410243</v>
      </c>
      <c r="G31" s="62">
        <f t="shared" si="4"/>
        <v>-1046670.3277537441</v>
      </c>
      <c r="H31" s="62">
        <f t="shared" si="4"/>
        <v>-1112859.4069857965</v>
      </c>
      <c r="I31" s="89">
        <f t="shared" si="4"/>
        <v>-1182387.3976411074</v>
      </c>
    </row>
    <row r="32" spans="1:9" ht="12" customHeight="1" x14ac:dyDescent="0.2">
      <c r="A32" s="17"/>
      <c r="B32" s="78"/>
      <c r="C32" s="61"/>
      <c r="D32" s="165"/>
      <c r="E32" s="88"/>
      <c r="F32" s="62"/>
      <c r="G32" s="62"/>
      <c r="H32" s="62"/>
      <c r="I32" s="89"/>
    </row>
    <row r="33" spans="1:11" ht="12" customHeight="1" x14ac:dyDescent="0.2">
      <c r="A33" s="31" t="s">
        <v>22</v>
      </c>
      <c r="B33" s="79"/>
      <c r="C33" s="63"/>
      <c r="D33" s="166"/>
      <c r="E33" s="95"/>
      <c r="F33" s="66"/>
      <c r="G33" s="66"/>
      <c r="H33" s="66"/>
      <c r="I33" s="96"/>
    </row>
    <row r="34" spans="1:11" ht="12" customHeight="1" x14ac:dyDescent="0.2">
      <c r="A34" s="17" t="s">
        <v>23</v>
      </c>
      <c r="B34" s="76">
        <v>-37007</v>
      </c>
      <c r="C34" s="57">
        <v>672820</v>
      </c>
      <c r="D34" s="163">
        <v>1564055.81</v>
      </c>
      <c r="E34" s="85">
        <v>690893.58</v>
      </c>
      <c r="F34" s="58">
        <v>708608.79999999993</v>
      </c>
      <c r="G34" s="58">
        <v>719680.81249999988</v>
      </c>
      <c r="H34" s="58">
        <v>730752.82499999995</v>
      </c>
      <c r="I34" s="214">
        <v>741824.83749999991</v>
      </c>
      <c r="K34" s="34"/>
    </row>
    <row r="35" spans="1:11" ht="12" customHeight="1" x14ac:dyDescent="0.2">
      <c r="A35" s="17" t="s">
        <v>24</v>
      </c>
      <c r="B35" s="77">
        <v>0</v>
      </c>
      <c r="C35" s="59">
        <v>276518</v>
      </c>
      <c r="D35" s="164">
        <v>321245.46999999997</v>
      </c>
      <c r="E35" s="86">
        <v>316252.56</v>
      </c>
      <c r="F35" s="60">
        <v>324361.59999999998</v>
      </c>
      <c r="G35" s="60">
        <v>329429.75</v>
      </c>
      <c r="H35" s="60">
        <v>334497.90000000002</v>
      </c>
      <c r="I35" s="87">
        <v>339566.05</v>
      </c>
      <c r="K35" s="192"/>
    </row>
    <row r="36" spans="1:11" ht="12" customHeight="1" x14ac:dyDescent="0.2">
      <c r="A36" s="17" t="s">
        <v>25</v>
      </c>
      <c r="B36" s="77">
        <v>0</v>
      </c>
      <c r="C36" s="59">
        <v>0</v>
      </c>
      <c r="D36" s="164">
        <v>0</v>
      </c>
      <c r="E36" s="86">
        <v>0</v>
      </c>
      <c r="F36" s="60">
        <v>0</v>
      </c>
      <c r="G36" s="60">
        <v>0</v>
      </c>
      <c r="H36" s="60">
        <v>0</v>
      </c>
      <c r="I36" s="87">
        <v>0</v>
      </c>
    </row>
    <row r="37" spans="1:11" ht="12" customHeight="1" x14ac:dyDescent="0.2">
      <c r="A37" s="17" t="s">
        <v>26</v>
      </c>
      <c r="B37" s="77">
        <v>0</v>
      </c>
      <c r="C37" s="59">
        <v>0</v>
      </c>
      <c r="D37" s="164">
        <v>0</v>
      </c>
      <c r="E37" s="86">
        <v>0</v>
      </c>
      <c r="F37" s="60">
        <v>0</v>
      </c>
      <c r="G37" s="60">
        <v>0</v>
      </c>
      <c r="H37" s="60">
        <v>0</v>
      </c>
      <c r="I37" s="87">
        <v>0</v>
      </c>
    </row>
    <row r="38" spans="1:11" ht="12" customHeight="1" x14ac:dyDescent="0.2">
      <c r="A38" s="17" t="s">
        <v>27</v>
      </c>
      <c r="B38" s="77">
        <v>139</v>
      </c>
      <c r="C38" s="59">
        <v>108</v>
      </c>
      <c r="D38" s="164">
        <v>46730.09</v>
      </c>
      <c r="E38" s="86">
        <v>119304.37</v>
      </c>
      <c r="F38" s="60">
        <v>119304</v>
      </c>
      <c r="G38" s="60">
        <v>119304</v>
      </c>
      <c r="H38" s="60">
        <v>119304</v>
      </c>
      <c r="I38" s="87">
        <v>119304</v>
      </c>
    </row>
    <row r="39" spans="1:11" ht="12" customHeight="1" x14ac:dyDescent="0.2">
      <c r="A39" s="17" t="s">
        <v>28</v>
      </c>
      <c r="B39" s="77">
        <v>0</v>
      </c>
      <c r="C39" s="59">
        <v>0</v>
      </c>
      <c r="D39" s="164">
        <v>0</v>
      </c>
      <c r="E39" s="86">
        <v>0</v>
      </c>
      <c r="F39" s="60">
        <v>0</v>
      </c>
      <c r="G39" s="60">
        <v>0</v>
      </c>
      <c r="H39" s="60">
        <v>0</v>
      </c>
      <c r="I39" s="87">
        <v>0</v>
      </c>
    </row>
    <row r="40" spans="1:11" ht="12" customHeight="1" x14ac:dyDescent="0.2">
      <c r="A40" s="17" t="s">
        <v>29</v>
      </c>
      <c r="B40" s="77">
        <v>0</v>
      </c>
      <c r="C40" s="59">
        <v>0</v>
      </c>
      <c r="D40" s="164">
        <v>0</v>
      </c>
      <c r="E40" s="86">
        <v>0</v>
      </c>
      <c r="F40" s="60">
        <v>0</v>
      </c>
      <c r="G40" s="60">
        <v>0</v>
      </c>
      <c r="H40" s="60">
        <v>0</v>
      </c>
      <c r="I40" s="87">
        <v>0</v>
      </c>
    </row>
    <row r="41" spans="1:11" ht="12" customHeight="1" x14ac:dyDescent="0.2">
      <c r="A41" s="17" t="s">
        <v>30</v>
      </c>
      <c r="B41" s="77">
        <v>-2860</v>
      </c>
      <c r="C41" s="59">
        <v>0</v>
      </c>
      <c r="D41" s="164">
        <v>0</v>
      </c>
      <c r="E41" s="86">
        <v>0</v>
      </c>
      <c r="F41" s="60">
        <v>0</v>
      </c>
      <c r="G41" s="60">
        <v>0</v>
      </c>
      <c r="H41" s="60">
        <v>0</v>
      </c>
      <c r="I41" s="87">
        <v>0</v>
      </c>
    </row>
    <row r="42" spans="1:11" ht="12" customHeight="1" x14ac:dyDescent="0.2">
      <c r="A42" s="17" t="s">
        <v>31</v>
      </c>
      <c r="B42" s="77">
        <v>0</v>
      </c>
      <c r="C42" s="59">
        <v>0</v>
      </c>
      <c r="D42" s="164">
        <v>837381</v>
      </c>
      <c r="E42" s="86">
        <v>0</v>
      </c>
      <c r="F42" s="60">
        <v>0</v>
      </c>
      <c r="G42" s="60">
        <v>0</v>
      </c>
      <c r="H42" s="60">
        <v>0</v>
      </c>
      <c r="I42" s="87">
        <v>0</v>
      </c>
    </row>
    <row r="43" spans="1:11" ht="12" customHeight="1" x14ac:dyDescent="0.2">
      <c r="A43" s="17" t="s">
        <v>32</v>
      </c>
      <c r="B43" s="77">
        <v>0</v>
      </c>
      <c r="C43" s="59">
        <v>0</v>
      </c>
      <c r="D43" s="164">
        <v>0</v>
      </c>
      <c r="E43" s="86">
        <v>0</v>
      </c>
      <c r="F43" s="60">
        <v>0</v>
      </c>
      <c r="G43" s="60">
        <v>0</v>
      </c>
      <c r="H43" s="60">
        <v>0</v>
      </c>
      <c r="I43" s="87">
        <v>0</v>
      </c>
    </row>
    <row r="44" spans="1:11" ht="12" customHeight="1" x14ac:dyDescent="0.2">
      <c r="A44" s="17" t="s">
        <v>33</v>
      </c>
      <c r="B44" s="78">
        <f t="shared" ref="B44:I44" si="5">SUM(B33:B43)</f>
        <v>-39728</v>
      </c>
      <c r="C44" s="61">
        <f t="shared" si="5"/>
        <v>949446</v>
      </c>
      <c r="D44" s="165">
        <f t="shared" si="5"/>
        <v>2769412.37</v>
      </c>
      <c r="E44" s="88">
        <f t="shared" si="5"/>
        <v>1126450.5099999998</v>
      </c>
      <c r="F44" s="62">
        <f t="shared" si="5"/>
        <v>1152274.3999999999</v>
      </c>
      <c r="G44" s="62">
        <f t="shared" si="5"/>
        <v>1168414.5625</v>
      </c>
      <c r="H44" s="62">
        <f t="shared" si="5"/>
        <v>1184554.7250000001</v>
      </c>
      <c r="I44" s="89">
        <f t="shared" si="5"/>
        <v>1200694.8875</v>
      </c>
    </row>
    <row r="45" spans="1:11" ht="12" customHeight="1" x14ac:dyDescent="0.2">
      <c r="A45" s="17"/>
      <c r="B45" s="80"/>
      <c r="C45" s="67"/>
      <c r="D45" s="168"/>
      <c r="E45" s="97"/>
      <c r="F45" s="68"/>
      <c r="G45" s="68"/>
      <c r="H45" s="68"/>
      <c r="I45" s="98"/>
    </row>
    <row r="46" spans="1:11" ht="12" customHeight="1" x14ac:dyDescent="0.2">
      <c r="A46" s="17"/>
      <c r="B46" s="80"/>
      <c r="C46" s="67"/>
      <c r="D46" s="168"/>
      <c r="E46" s="97"/>
      <c r="F46" s="68"/>
      <c r="G46" s="68"/>
      <c r="H46" s="68"/>
      <c r="I46" s="98"/>
    </row>
    <row r="47" spans="1:11" ht="12" customHeight="1" x14ac:dyDescent="0.2">
      <c r="A47" s="17" t="s">
        <v>34</v>
      </c>
      <c r="B47" s="80"/>
      <c r="C47" s="67"/>
      <c r="D47" s="168"/>
      <c r="E47" s="97"/>
      <c r="F47" s="68"/>
      <c r="G47" s="68"/>
      <c r="H47" s="68"/>
      <c r="I47" s="98"/>
    </row>
    <row r="48" spans="1:11" ht="12" customHeight="1" x14ac:dyDescent="0.2">
      <c r="A48" s="17" t="s">
        <v>35</v>
      </c>
      <c r="B48" s="80"/>
      <c r="C48" s="67"/>
      <c r="D48" s="168"/>
      <c r="E48" s="97"/>
      <c r="F48" s="68"/>
      <c r="G48" s="68"/>
      <c r="H48" s="68"/>
      <c r="I48" s="98"/>
    </row>
    <row r="49" spans="1:13" ht="12" customHeight="1" x14ac:dyDescent="0.2">
      <c r="A49" s="17" t="s">
        <v>36</v>
      </c>
      <c r="B49" s="80">
        <f t="shared" ref="B49:I49" si="6">+B31+B44</f>
        <v>425669</v>
      </c>
      <c r="C49" s="67">
        <f t="shared" si="6"/>
        <v>-198160.25</v>
      </c>
      <c r="D49" s="168">
        <f t="shared" si="6"/>
        <v>1537175.3999999994</v>
      </c>
      <c r="E49" s="97">
        <f t="shared" si="6"/>
        <v>250498.03000000073</v>
      </c>
      <c r="F49" s="68">
        <f t="shared" si="6"/>
        <v>232191.65073589748</v>
      </c>
      <c r="G49" s="68">
        <f t="shared" si="6"/>
        <v>121744.23474625591</v>
      </c>
      <c r="H49" s="68">
        <f t="shared" si="6"/>
        <v>71695.318014203571</v>
      </c>
      <c r="I49" s="98">
        <f t="shared" si="6"/>
        <v>18307.489858892513</v>
      </c>
    </row>
    <row r="50" spans="1:13" ht="12" customHeight="1" x14ac:dyDescent="0.2">
      <c r="A50" s="17"/>
      <c r="B50" s="80"/>
      <c r="C50" s="67"/>
      <c r="D50" s="168"/>
      <c r="E50" s="97"/>
      <c r="F50" s="68"/>
      <c r="G50" s="68"/>
      <c r="H50" s="68"/>
      <c r="I50" s="98"/>
      <c r="M50" s="34"/>
    </row>
    <row r="51" spans="1:13" ht="12" customHeight="1" x14ac:dyDescent="0.2">
      <c r="A51" s="17" t="s">
        <v>37</v>
      </c>
      <c r="B51" s="80">
        <v>732352</v>
      </c>
      <c r="C51" s="67">
        <f t="shared" ref="C51:I51" si="7">B53</f>
        <v>1158021</v>
      </c>
      <c r="D51" s="168">
        <f t="shared" si="7"/>
        <v>959860.75</v>
      </c>
      <c r="E51" s="97">
        <f t="shared" si="7"/>
        <v>2497036.1499999994</v>
      </c>
      <c r="F51" s="68">
        <f t="shared" si="7"/>
        <v>2747534.18</v>
      </c>
      <c r="G51" s="68">
        <f t="shared" si="7"/>
        <v>2979725.8307358976</v>
      </c>
      <c r="H51" s="68">
        <f t="shared" si="7"/>
        <v>3101470.0654821536</v>
      </c>
      <c r="I51" s="98">
        <f t="shared" si="7"/>
        <v>3173165.3834963571</v>
      </c>
    </row>
    <row r="52" spans="1:13" ht="12" customHeight="1" x14ac:dyDescent="0.2">
      <c r="A52" s="17"/>
      <c r="B52" s="80"/>
      <c r="C52" s="67"/>
      <c r="D52" s="168"/>
      <c r="E52" s="97"/>
      <c r="F52" s="68"/>
      <c r="G52" s="68"/>
      <c r="H52" s="68"/>
      <c r="I52" s="98"/>
    </row>
    <row r="53" spans="1:13" ht="12" customHeight="1" thickBot="1" x14ac:dyDescent="0.25">
      <c r="A53" s="17" t="s">
        <v>38</v>
      </c>
      <c r="B53" s="81">
        <f>+B49+B51</f>
        <v>1158021</v>
      </c>
      <c r="C53" s="82">
        <f t="shared" ref="C53:I53" si="8">+C49+C51</f>
        <v>959860.75</v>
      </c>
      <c r="D53" s="169">
        <f t="shared" si="8"/>
        <v>2497036.1499999994</v>
      </c>
      <c r="E53" s="99">
        <f t="shared" si="8"/>
        <v>2747534.18</v>
      </c>
      <c r="F53" s="100">
        <f t="shared" si="8"/>
        <v>2979725.8307358976</v>
      </c>
      <c r="G53" s="100">
        <f t="shared" si="8"/>
        <v>3101470.0654821536</v>
      </c>
      <c r="H53" s="100">
        <f t="shared" si="8"/>
        <v>3173165.3834963571</v>
      </c>
      <c r="I53" s="101">
        <f t="shared" si="8"/>
        <v>3191472.8733552499</v>
      </c>
    </row>
    <row r="54" spans="1:13" ht="12" customHeight="1" x14ac:dyDescent="0.2">
      <c r="A54" s="17"/>
      <c r="B54" s="34"/>
      <c r="C54" s="34"/>
      <c r="D54" s="34"/>
      <c r="E54" s="34"/>
      <c r="F54" s="34"/>
      <c r="G54" s="34"/>
      <c r="H54" s="34"/>
      <c r="I54" s="34"/>
    </row>
    <row r="55" spans="1:13" ht="12" hidden="1" customHeight="1" x14ac:dyDescent="0.2">
      <c r="A55" s="31" t="s">
        <v>39</v>
      </c>
      <c r="B55" s="33">
        <v>0</v>
      </c>
      <c r="C55" s="33">
        <v>0</v>
      </c>
      <c r="D55" s="33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</row>
    <row r="56" spans="1:13" ht="12" hidden="1" customHeight="1" x14ac:dyDescent="0.2">
      <c r="A56" s="31"/>
      <c r="B56" s="33">
        <v>0</v>
      </c>
      <c r="C56" s="33">
        <v>0</v>
      </c>
      <c r="D56" s="33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</row>
    <row r="57" spans="1:13" ht="12" hidden="1" customHeight="1" x14ac:dyDescent="0.2">
      <c r="A57" s="17" t="s">
        <v>40</v>
      </c>
      <c r="B57" s="35">
        <v>0</v>
      </c>
      <c r="C57" s="33">
        <v>0</v>
      </c>
      <c r="D57" s="33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</row>
    <row r="58" spans="1:13" ht="12" hidden="1" customHeight="1" x14ac:dyDescent="0.2">
      <c r="A58" s="17" t="s">
        <v>41</v>
      </c>
      <c r="B58" s="35">
        <v>0</v>
      </c>
      <c r="C58" s="33">
        <v>0</v>
      </c>
      <c r="D58" s="33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</row>
    <row r="59" spans="1:13" hidden="1" x14ac:dyDescent="0.2">
      <c r="A59" s="17" t="s">
        <v>42</v>
      </c>
      <c r="B59" s="35">
        <v>0</v>
      </c>
      <c r="C59" s="33">
        <v>0</v>
      </c>
      <c r="D59" s="33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</row>
    <row r="60" spans="1:13" hidden="1" x14ac:dyDescent="0.2">
      <c r="A60" s="17" t="s">
        <v>43</v>
      </c>
      <c r="B60" s="35">
        <v>0</v>
      </c>
      <c r="C60" s="33">
        <v>0</v>
      </c>
      <c r="D60" s="33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</row>
    <row r="61" spans="1:13" hidden="1" x14ac:dyDescent="0.2">
      <c r="A61" s="17" t="s">
        <v>44</v>
      </c>
      <c r="B61" s="35">
        <v>0</v>
      </c>
      <c r="C61" s="33">
        <v>0</v>
      </c>
      <c r="D61" s="33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</row>
    <row r="62" spans="1:13" hidden="1" x14ac:dyDescent="0.2">
      <c r="A62" s="17" t="s">
        <v>45</v>
      </c>
      <c r="B62" s="35">
        <v>0</v>
      </c>
      <c r="C62" s="33">
        <v>0</v>
      </c>
      <c r="D62" s="33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</row>
    <row r="63" spans="1:13" x14ac:dyDescent="0.2">
      <c r="A63" s="17"/>
      <c r="B63" s="37"/>
      <c r="C63" s="38"/>
      <c r="D63" s="38"/>
      <c r="E63" s="37"/>
      <c r="F63" s="37"/>
      <c r="G63" s="37"/>
      <c r="H63" s="37"/>
      <c r="I63" s="37"/>
    </row>
    <row r="64" spans="1:13" ht="15.75" thickBot="1" x14ac:dyDescent="0.3">
      <c r="A64" s="74" t="s">
        <v>46</v>
      </c>
      <c r="B64" s="37"/>
      <c r="C64" s="38"/>
      <c r="D64" s="38"/>
      <c r="E64" s="37"/>
      <c r="F64" s="37"/>
      <c r="G64" s="37"/>
      <c r="H64" s="37"/>
      <c r="I64" s="37"/>
    </row>
    <row r="65" spans="1:9" s="39" customFormat="1" ht="13.5" customHeight="1" thickBot="1" x14ac:dyDescent="0.25">
      <c r="A65" s="31"/>
      <c r="B65" s="201" t="s">
        <v>2</v>
      </c>
      <c r="C65" s="202"/>
      <c r="D65" s="203"/>
      <c r="E65" s="204" t="s">
        <v>3</v>
      </c>
      <c r="F65" s="205"/>
      <c r="G65" s="205"/>
      <c r="H65" s="205"/>
      <c r="I65" s="206"/>
    </row>
    <row r="66" spans="1:9" x14ac:dyDescent="0.2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">
      <c r="A67" s="31" t="s">
        <v>47</v>
      </c>
      <c r="B67" s="27">
        <v>2022</v>
      </c>
      <c r="C67" s="175">
        <v>2023</v>
      </c>
      <c r="D67" s="28">
        <v>2024</v>
      </c>
      <c r="E67" s="29">
        <v>2025</v>
      </c>
      <c r="F67" s="176">
        <v>2026</v>
      </c>
      <c r="G67" s="177">
        <v>2027</v>
      </c>
      <c r="H67" s="177">
        <v>2028</v>
      </c>
      <c r="I67" s="30">
        <v>2029</v>
      </c>
    </row>
    <row r="68" spans="1:9" x14ac:dyDescent="0.2">
      <c r="A68" s="17" t="s">
        <v>77</v>
      </c>
      <c r="B68" s="102">
        <v>265</v>
      </c>
      <c r="C68" s="52">
        <v>313</v>
      </c>
      <c r="D68" s="103">
        <v>304</v>
      </c>
      <c r="E68" s="107">
        <v>312</v>
      </c>
      <c r="F68" s="161">
        <v>320</v>
      </c>
      <c r="G68" s="161">
        <v>325</v>
      </c>
      <c r="H68" s="161">
        <v>330</v>
      </c>
      <c r="I68" s="162">
        <v>335</v>
      </c>
    </row>
    <row r="69" spans="1:9" x14ac:dyDescent="0.2">
      <c r="A69" s="17" t="s">
        <v>48</v>
      </c>
      <c r="B69" s="173">
        <v>33</v>
      </c>
      <c r="C69" s="53">
        <v>24</v>
      </c>
      <c r="D69" s="104">
        <v>23</v>
      </c>
      <c r="E69" s="108">
        <v>24</v>
      </c>
      <c r="F69" s="54">
        <v>24</v>
      </c>
      <c r="G69" s="54">
        <v>25</v>
      </c>
      <c r="H69" s="54">
        <v>25</v>
      </c>
      <c r="I69" s="158">
        <v>25</v>
      </c>
    </row>
    <row r="70" spans="1:9" x14ac:dyDescent="0.2">
      <c r="A70" s="17" t="s">
        <v>49</v>
      </c>
      <c r="B70" s="173">
        <v>3</v>
      </c>
      <c r="C70" s="53">
        <v>5</v>
      </c>
      <c r="D70" s="104">
        <v>5</v>
      </c>
      <c r="E70" s="108">
        <v>5</v>
      </c>
      <c r="F70" s="54">
        <v>5</v>
      </c>
      <c r="G70" s="54">
        <v>5</v>
      </c>
      <c r="H70" s="54">
        <v>5</v>
      </c>
      <c r="I70" s="158">
        <v>5</v>
      </c>
    </row>
    <row r="71" spans="1:9" ht="12.75" thickBot="1" x14ac:dyDescent="0.25">
      <c r="A71" s="17" t="s">
        <v>50</v>
      </c>
      <c r="B71" s="174">
        <v>2</v>
      </c>
      <c r="C71" s="105">
        <v>8</v>
      </c>
      <c r="D71" s="106">
        <v>10</v>
      </c>
      <c r="E71" s="109">
        <v>10</v>
      </c>
      <c r="F71" s="110">
        <v>10</v>
      </c>
      <c r="G71" s="110">
        <v>10</v>
      </c>
      <c r="H71" s="110">
        <v>10</v>
      </c>
      <c r="I71" s="159">
        <v>10</v>
      </c>
    </row>
    <row r="72" spans="1:9" x14ac:dyDescent="0.2">
      <c r="A72" s="17"/>
      <c r="B72" s="45"/>
      <c r="C72" s="178"/>
      <c r="D72" s="178"/>
      <c r="E72" s="179"/>
      <c r="F72" s="179"/>
      <c r="G72" s="180"/>
      <c r="H72" s="180"/>
      <c r="I72" s="40"/>
    </row>
    <row r="73" spans="1:9" ht="12.75" thickBot="1" x14ac:dyDescent="0.25">
      <c r="A73" s="31" t="s">
        <v>51</v>
      </c>
      <c r="B73" s="45"/>
      <c r="C73" s="178"/>
      <c r="D73" s="178"/>
      <c r="E73" s="179"/>
      <c r="F73" s="179"/>
      <c r="G73" s="180"/>
      <c r="H73" s="180"/>
      <c r="I73" s="40"/>
    </row>
    <row r="74" spans="1:9" x14ac:dyDescent="0.2">
      <c r="A74" s="17" t="s">
        <v>52</v>
      </c>
      <c r="B74" s="111">
        <v>257702</v>
      </c>
      <c r="C74" s="112">
        <v>257701.56</v>
      </c>
      <c r="D74" s="186">
        <v>257701.43</v>
      </c>
      <c r="E74" s="189">
        <v>257701.56</v>
      </c>
      <c r="F74" s="116">
        <v>270586.68</v>
      </c>
      <c r="G74" s="116">
        <v>270586.68</v>
      </c>
      <c r="H74" s="116">
        <v>270586.68</v>
      </c>
      <c r="I74" s="215">
        <v>270586.68</v>
      </c>
    </row>
    <row r="75" spans="1:9" x14ac:dyDescent="0.2">
      <c r="A75" s="17" t="s">
        <v>53</v>
      </c>
      <c r="B75" s="113">
        <v>65610</v>
      </c>
      <c r="C75" s="50">
        <v>59459.79</v>
      </c>
      <c r="D75" s="187">
        <v>46001.38</v>
      </c>
      <c r="E75" s="190">
        <v>48846.559999999998</v>
      </c>
      <c r="F75" s="51">
        <v>50311.9568</v>
      </c>
      <c r="G75" s="51">
        <v>51821.315503999998</v>
      </c>
      <c r="H75" s="51">
        <v>53375.954969120001</v>
      </c>
      <c r="I75" s="114">
        <v>54977.233618193604</v>
      </c>
    </row>
    <row r="76" spans="1:9" x14ac:dyDescent="0.2">
      <c r="A76" s="17" t="s">
        <v>54</v>
      </c>
      <c r="B76" s="113">
        <v>83768</v>
      </c>
      <c r="C76" s="50">
        <v>115561.03</v>
      </c>
      <c r="D76" s="187">
        <v>129596.3</v>
      </c>
      <c r="E76" s="190">
        <v>116528.82</v>
      </c>
      <c r="F76" s="51">
        <v>120024.68460000001</v>
      </c>
      <c r="G76" s="51">
        <v>123625.42513800001</v>
      </c>
      <c r="H76" s="51">
        <v>127334.18789214001</v>
      </c>
      <c r="I76" s="114">
        <v>131154.21352890422</v>
      </c>
    </row>
    <row r="77" spans="1:9" x14ac:dyDescent="0.2">
      <c r="A77" s="17" t="s">
        <v>55</v>
      </c>
      <c r="B77" s="113">
        <v>3937</v>
      </c>
      <c r="C77" s="50">
        <v>5621</v>
      </c>
      <c r="D77" s="187">
        <v>7221.3</v>
      </c>
      <c r="E77" s="190">
        <v>8389.58</v>
      </c>
      <c r="F77" s="51">
        <v>8641.2674000000006</v>
      </c>
      <c r="G77" s="51">
        <v>8900.5054220000002</v>
      </c>
      <c r="H77" s="51">
        <v>9167.5205846600002</v>
      </c>
      <c r="I77" s="114">
        <v>9442.546202199801</v>
      </c>
    </row>
    <row r="78" spans="1:9" x14ac:dyDescent="0.2">
      <c r="A78" s="17" t="s">
        <v>56</v>
      </c>
      <c r="B78" s="113">
        <v>0</v>
      </c>
      <c r="C78" s="50">
        <v>0</v>
      </c>
      <c r="D78" s="187">
        <v>0</v>
      </c>
      <c r="E78" s="190">
        <v>0</v>
      </c>
      <c r="F78" s="51">
        <v>0</v>
      </c>
      <c r="G78" s="51">
        <v>0</v>
      </c>
      <c r="H78" s="51">
        <v>0</v>
      </c>
      <c r="I78" s="114">
        <v>0</v>
      </c>
    </row>
    <row r="79" spans="1:9" x14ac:dyDescent="0.2">
      <c r="A79" s="17" t="s">
        <v>57</v>
      </c>
      <c r="B79" s="113">
        <v>79885</v>
      </c>
      <c r="C79" s="50">
        <v>77079.039999999994</v>
      </c>
      <c r="D79" s="187">
        <v>99129.45</v>
      </c>
      <c r="E79" s="190">
        <v>103938.3</v>
      </c>
      <c r="F79" s="51">
        <v>107345.28584615384</v>
      </c>
      <c r="G79" s="51">
        <v>109022.5559375</v>
      </c>
      <c r="H79" s="51">
        <v>110699.82602884616</v>
      </c>
      <c r="I79" s="114">
        <v>112377.09612019231</v>
      </c>
    </row>
    <row r="80" spans="1:9" x14ac:dyDescent="0.2">
      <c r="A80" s="17" t="s">
        <v>58</v>
      </c>
      <c r="B80" s="113">
        <v>0</v>
      </c>
      <c r="C80" s="50">
        <v>9920</v>
      </c>
      <c r="D80" s="187">
        <v>17583.400000000001</v>
      </c>
      <c r="E80" s="190">
        <v>13600</v>
      </c>
      <c r="F80" s="51">
        <v>14008</v>
      </c>
      <c r="G80" s="51">
        <v>14428.24</v>
      </c>
      <c r="H80" s="51">
        <v>14861.0872</v>
      </c>
      <c r="I80" s="114">
        <v>15306.919816</v>
      </c>
    </row>
    <row r="81" spans="1:11" x14ac:dyDescent="0.2">
      <c r="A81" s="17" t="s">
        <v>59</v>
      </c>
      <c r="B81" s="113">
        <v>0</v>
      </c>
      <c r="C81" s="50">
        <v>0</v>
      </c>
      <c r="D81" s="187">
        <v>0</v>
      </c>
      <c r="E81" s="190">
        <v>0</v>
      </c>
      <c r="F81" s="51">
        <v>0</v>
      </c>
      <c r="G81" s="51">
        <v>0</v>
      </c>
      <c r="H81" s="51">
        <v>0</v>
      </c>
      <c r="I81" s="114">
        <v>0</v>
      </c>
    </row>
    <row r="82" spans="1:11" x14ac:dyDescent="0.2">
      <c r="A82" s="17" t="s">
        <v>60</v>
      </c>
      <c r="B82" s="113">
        <v>0</v>
      </c>
      <c r="C82" s="50">
        <v>0</v>
      </c>
      <c r="D82" s="187">
        <v>843.55</v>
      </c>
      <c r="E82" s="190">
        <v>5711.89</v>
      </c>
      <c r="F82" s="51">
        <v>5883.2467000000006</v>
      </c>
      <c r="G82" s="51">
        <v>6059.7441010000011</v>
      </c>
      <c r="H82" s="51">
        <v>6241.5364240300014</v>
      </c>
      <c r="I82" s="114">
        <v>6428.7825167509018</v>
      </c>
    </row>
    <row r="83" spans="1:11" x14ac:dyDescent="0.2">
      <c r="A83" s="17" t="s">
        <v>61</v>
      </c>
      <c r="B83" s="113">
        <v>0</v>
      </c>
      <c r="C83" s="50">
        <v>28600</v>
      </c>
      <c r="D83" s="187">
        <v>0</v>
      </c>
      <c r="E83" s="190">
        <v>0</v>
      </c>
      <c r="F83" s="51">
        <v>0</v>
      </c>
      <c r="G83" s="51">
        <v>0</v>
      </c>
      <c r="H83" s="51">
        <v>0</v>
      </c>
      <c r="I83" s="114">
        <v>0</v>
      </c>
    </row>
    <row r="84" spans="1:11" x14ac:dyDescent="0.2">
      <c r="A84" s="17" t="s">
        <v>62</v>
      </c>
      <c r="B84" s="113">
        <v>391</v>
      </c>
      <c r="C84" s="50">
        <v>2670</v>
      </c>
      <c r="D84" s="187">
        <v>110.08</v>
      </c>
      <c r="E84" s="190">
        <v>500</v>
      </c>
      <c r="F84" s="51">
        <v>515</v>
      </c>
      <c r="G84" s="51">
        <v>530.45000000000005</v>
      </c>
      <c r="H84" s="51">
        <v>546.36350000000004</v>
      </c>
      <c r="I84" s="114">
        <v>562.75440500000002</v>
      </c>
    </row>
    <row r="85" spans="1:11" x14ac:dyDescent="0.2">
      <c r="A85" s="17" t="s">
        <v>63</v>
      </c>
      <c r="B85" s="113">
        <v>49050</v>
      </c>
      <c r="C85" s="50">
        <v>44471.43</v>
      </c>
      <c r="D85" s="187">
        <v>35900</v>
      </c>
      <c r="E85" s="190">
        <v>36000</v>
      </c>
      <c r="F85" s="51">
        <v>36600</v>
      </c>
      <c r="G85" s="51">
        <v>37200</v>
      </c>
      <c r="H85" s="51">
        <v>37800</v>
      </c>
      <c r="I85" s="114">
        <v>38400</v>
      </c>
    </row>
    <row r="86" spans="1:11" x14ac:dyDescent="0.2">
      <c r="A86" s="17" t="s">
        <v>74</v>
      </c>
      <c r="B86" s="113">
        <v>0</v>
      </c>
      <c r="C86" s="50">
        <v>0</v>
      </c>
      <c r="D86" s="187">
        <v>0</v>
      </c>
      <c r="E86" s="190">
        <v>0</v>
      </c>
      <c r="F86" s="51">
        <v>0</v>
      </c>
      <c r="G86" s="51">
        <v>0</v>
      </c>
      <c r="H86" s="51">
        <v>0</v>
      </c>
      <c r="I86" s="114">
        <v>0</v>
      </c>
    </row>
    <row r="87" spans="1:11" x14ac:dyDescent="0.2">
      <c r="A87" s="17" t="s">
        <v>75</v>
      </c>
      <c r="B87" s="113">
        <v>0</v>
      </c>
      <c r="C87" s="50">
        <v>0</v>
      </c>
      <c r="D87" s="187">
        <v>0</v>
      </c>
      <c r="E87" s="190">
        <v>0</v>
      </c>
      <c r="F87" s="51">
        <v>0</v>
      </c>
      <c r="G87" s="51">
        <v>0</v>
      </c>
      <c r="H87" s="51">
        <v>0</v>
      </c>
      <c r="I87" s="114">
        <v>0</v>
      </c>
    </row>
    <row r="88" spans="1:11" x14ac:dyDescent="0.2">
      <c r="A88" s="17" t="s">
        <v>78</v>
      </c>
      <c r="B88" s="113">
        <v>5409</v>
      </c>
      <c r="C88" s="50">
        <v>29316.2</v>
      </c>
      <c r="D88" s="187">
        <v>29351.07</v>
      </c>
      <c r="E88" s="190">
        <v>31687.5</v>
      </c>
      <c r="F88" s="51">
        <v>32638.125</v>
      </c>
      <c r="G88" s="51">
        <v>33617.268750000003</v>
      </c>
      <c r="H88" s="51">
        <v>34625.786812500002</v>
      </c>
      <c r="I88" s="114">
        <v>35664.560416875</v>
      </c>
    </row>
    <row r="89" spans="1:11" x14ac:dyDescent="0.2">
      <c r="A89" s="17" t="s">
        <v>79</v>
      </c>
      <c r="B89" s="113">
        <v>37014</v>
      </c>
      <c r="C89" s="50">
        <v>13350.3</v>
      </c>
      <c r="D89" s="187">
        <v>57029.24</v>
      </c>
      <c r="E89" s="190">
        <v>43215.14</v>
      </c>
      <c r="F89" s="51">
        <v>44511.5942</v>
      </c>
      <c r="G89" s="51">
        <v>45846.942026000004</v>
      </c>
      <c r="H89" s="51">
        <v>47222.350286780005</v>
      </c>
      <c r="I89" s="114">
        <v>48639.020795383403</v>
      </c>
    </row>
    <row r="90" spans="1:11" x14ac:dyDescent="0.2">
      <c r="A90" s="17" t="s">
        <v>80</v>
      </c>
      <c r="B90" s="113">
        <v>0</v>
      </c>
      <c r="C90" s="50">
        <v>202300.07</v>
      </c>
      <c r="D90" s="187">
        <v>210098.14</v>
      </c>
      <c r="E90" s="190">
        <v>215630.36</v>
      </c>
      <c r="F90" s="51">
        <v>221159.3435897436</v>
      </c>
      <c r="G90" s="51">
        <v>224614.95833333331</v>
      </c>
      <c r="H90" s="51">
        <v>228070.57307692306</v>
      </c>
      <c r="I90" s="114">
        <v>231526.1878205128</v>
      </c>
      <c r="K90" s="191"/>
    </row>
    <row r="91" spans="1:11" x14ac:dyDescent="0.2">
      <c r="A91" s="17" t="s">
        <v>76</v>
      </c>
      <c r="B91" s="113">
        <v>18058</v>
      </c>
      <c r="C91" s="50">
        <v>20439.830000000002</v>
      </c>
      <c r="D91" s="187">
        <v>57381.15</v>
      </c>
      <c r="E91" s="190">
        <v>55647.040000000001</v>
      </c>
      <c r="F91" s="51">
        <v>57316.451200000003</v>
      </c>
      <c r="G91" s="51">
        <v>59035.944736000005</v>
      </c>
      <c r="H91" s="51">
        <v>60807.023078080005</v>
      </c>
      <c r="I91" s="114">
        <v>62631.233770422405</v>
      </c>
    </row>
    <row r="92" spans="1:11" s="39" customFormat="1" ht="12.75" thickBot="1" x14ac:dyDescent="0.25">
      <c r="A92" s="17" t="s">
        <v>64</v>
      </c>
      <c r="B92" s="115">
        <f>SUM(B74:B91)</f>
        <v>600824</v>
      </c>
      <c r="C92" s="184">
        <f t="shared" ref="C92:I92" si="9">SUM(C74:C91)</f>
        <v>866490.24999999988</v>
      </c>
      <c r="D92" s="188">
        <f>SUM(D74:D91)</f>
        <v>947946.49</v>
      </c>
      <c r="E92" s="115">
        <f t="shared" si="9"/>
        <v>937396.75000000012</v>
      </c>
      <c r="F92" s="184">
        <f t="shared" si="9"/>
        <v>969541.63533589756</v>
      </c>
      <c r="G92" s="184">
        <f t="shared" si="9"/>
        <v>985290.02994783327</v>
      </c>
      <c r="H92" s="184">
        <f t="shared" si="9"/>
        <v>1001338.8898530791</v>
      </c>
      <c r="I92" s="185">
        <f t="shared" si="9"/>
        <v>1017697.2290104345</v>
      </c>
    </row>
    <row r="93" spans="1:11" s="39" customFormat="1" x14ac:dyDescent="0.2">
      <c r="A93" s="41"/>
      <c r="B93" s="42"/>
      <c r="C93" s="181"/>
      <c r="D93" s="181"/>
      <c r="E93" s="182"/>
      <c r="F93" s="182"/>
      <c r="G93" s="182"/>
      <c r="H93" s="182"/>
      <c r="I93" s="43"/>
    </row>
    <row r="94" spans="1:11" s="39" customFormat="1" x14ac:dyDescent="0.2">
      <c r="A94" s="44"/>
      <c r="B94" s="42"/>
      <c r="C94" s="181"/>
      <c r="D94" s="181"/>
      <c r="E94" s="182"/>
      <c r="F94" s="182"/>
      <c r="G94" s="182"/>
      <c r="H94" s="182"/>
      <c r="I94" s="43"/>
    </row>
    <row r="95" spans="1:11" ht="12.75" thickBot="1" x14ac:dyDescent="0.25">
      <c r="A95" s="31" t="s">
        <v>65</v>
      </c>
      <c r="B95" s="69"/>
      <c r="C95" s="183"/>
      <c r="D95" s="183"/>
      <c r="I95" s="26"/>
    </row>
    <row r="96" spans="1:11" x14ac:dyDescent="0.2">
      <c r="A96" s="17" t="s">
        <v>66</v>
      </c>
      <c r="B96" s="117">
        <f t="shared" ref="B96:I96" si="10">-(B40+B41)</f>
        <v>2860</v>
      </c>
      <c r="C96" s="118">
        <f t="shared" si="10"/>
        <v>0</v>
      </c>
      <c r="D96" s="133">
        <f t="shared" si="10"/>
        <v>0</v>
      </c>
      <c r="E96" s="129">
        <f t="shared" si="10"/>
        <v>0</v>
      </c>
      <c r="F96" s="119">
        <f t="shared" si="10"/>
        <v>0</v>
      </c>
      <c r="G96" s="119">
        <f t="shared" si="10"/>
        <v>0</v>
      </c>
      <c r="H96" s="119">
        <f t="shared" si="10"/>
        <v>0</v>
      </c>
      <c r="I96" s="120">
        <f t="shared" si="10"/>
        <v>0</v>
      </c>
    </row>
    <row r="97" spans="1:9" x14ac:dyDescent="0.2">
      <c r="A97" s="17" t="s">
        <v>67</v>
      </c>
      <c r="B97" s="121">
        <f t="shared" ref="B97:I97" si="11">IFERROR((B31+SUM(B34:B38))/B96,0)</f>
        <v>149.83531468531467</v>
      </c>
      <c r="C97" s="70">
        <f t="shared" si="11"/>
        <v>0</v>
      </c>
      <c r="D97" s="134">
        <f t="shared" si="11"/>
        <v>0</v>
      </c>
      <c r="E97" s="130">
        <f t="shared" si="11"/>
        <v>0</v>
      </c>
      <c r="F97" s="71">
        <f t="shared" si="11"/>
        <v>0</v>
      </c>
      <c r="G97" s="71">
        <f t="shared" si="11"/>
        <v>0</v>
      </c>
      <c r="H97" s="71">
        <f t="shared" si="11"/>
        <v>0</v>
      </c>
      <c r="I97" s="122">
        <f t="shared" si="11"/>
        <v>0</v>
      </c>
    </row>
    <row r="98" spans="1:9" x14ac:dyDescent="0.2">
      <c r="A98" s="17" t="s">
        <v>68</v>
      </c>
      <c r="B98" s="123">
        <f>IFERROR((B68/#REF!)-1,0)</f>
        <v>0</v>
      </c>
      <c r="C98" s="72">
        <f t="shared" ref="C98:I98" si="12">IFERROR((C68/B68)-1,0)</f>
        <v>0.18113207547169807</v>
      </c>
      <c r="D98" s="135">
        <f t="shared" si="12"/>
        <v>-2.8753993610223683E-2</v>
      </c>
      <c r="E98" s="131">
        <f t="shared" si="12"/>
        <v>2.6315789473684292E-2</v>
      </c>
      <c r="F98" s="73">
        <f t="shared" si="12"/>
        <v>2.564102564102555E-2</v>
      </c>
      <c r="G98" s="73">
        <f t="shared" si="12"/>
        <v>1.5625E-2</v>
      </c>
      <c r="H98" s="73">
        <f t="shared" si="12"/>
        <v>1.538461538461533E-2</v>
      </c>
      <c r="I98" s="124">
        <f t="shared" si="12"/>
        <v>1.5151515151515138E-2</v>
      </c>
    </row>
    <row r="99" spans="1:9" x14ac:dyDescent="0.2">
      <c r="A99" s="17" t="s">
        <v>69</v>
      </c>
      <c r="B99" s="123">
        <f>IFERROR((B24/#REF!)-1,0)</f>
        <v>0</v>
      </c>
      <c r="C99" s="72">
        <f t="shared" ref="C99:I99" si="13">IFERROR((C24/B24)-1,0)</f>
        <v>10.326907874733962</v>
      </c>
      <c r="D99" s="135">
        <f t="shared" si="13"/>
        <v>-0.99452410734897001</v>
      </c>
      <c r="E99" s="131">
        <f t="shared" si="13"/>
        <v>3.9019607843137258</v>
      </c>
      <c r="F99" s="73">
        <f t="shared" si="13"/>
        <v>3.0000000000000027E-2</v>
      </c>
      <c r="G99" s="73">
        <f t="shared" si="13"/>
        <v>3.0000000000000027E-2</v>
      </c>
      <c r="H99" s="73">
        <f t="shared" si="13"/>
        <v>3.0000000000000027E-2</v>
      </c>
      <c r="I99" s="124">
        <f t="shared" si="13"/>
        <v>3.0000000000000027E-2</v>
      </c>
    </row>
    <row r="100" spans="1:9" x14ac:dyDescent="0.2">
      <c r="A100" s="17" t="s">
        <v>70</v>
      </c>
      <c r="B100" s="123">
        <f>IFERROR((B17/#REF!)-1,0)</f>
        <v>0</v>
      </c>
      <c r="C100" s="72">
        <f t="shared" ref="C100:I100" si="14">IFERROR((C17/B17)-1,0)</f>
        <v>-5.8814219422206215E-2</v>
      </c>
      <c r="D100" s="135">
        <f t="shared" si="14"/>
        <v>3.3280080390022393E-2</v>
      </c>
      <c r="E100" s="131">
        <f t="shared" si="14"/>
        <v>4.5141686941788439E-2</v>
      </c>
      <c r="F100" s="73">
        <f t="shared" si="14"/>
        <v>2.564102564102555E-2</v>
      </c>
      <c r="G100" s="73">
        <f t="shared" si="14"/>
        <v>1.5625000000000222E-2</v>
      </c>
      <c r="H100" s="73">
        <f t="shared" si="14"/>
        <v>1.538461538461533E-2</v>
      </c>
      <c r="I100" s="124">
        <f t="shared" si="14"/>
        <v>1.5151515151515138E-2</v>
      </c>
    </row>
    <row r="101" spans="1:9" x14ac:dyDescent="0.2">
      <c r="A101" s="17" t="s">
        <v>71</v>
      </c>
      <c r="B101" s="123">
        <f>IFERROR((B44/#REF!)-1,0)</f>
        <v>0</v>
      </c>
      <c r="C101" s="72">
        <f t="shared" ref="C101:I101" si="15">IFERROR((C44/B44)-1,0)</f>
        <v>-24.898660894079743</v>
      </c>
      <c r="D101" s="135">
        <f t="shared" si="15"/>
        <v>1.9168719126732854</v>
      </c>
      <c r="E101" s="131">
        <f t="shared" si="15"/>
        <v>-0.59325287840755925</v>
      </c>
      <c r="F101" s="73">
        <f t="shared" si="15"/>
        <v>2.292501070464259E-2</v>
      </c>
      <c r="G101" s="73">
        <f t="shared" si="15"/>
        <v>1.4007221283402815E-2</v>
      </c>
      <c r="H101" s="73">
        <f t="shared" si="15"/>
        <v>1.3813729320067525E-2</v>
      </c>
      <c r="I101" s="124">
        <f t="shared" si="15"/>
        <v>1.3625510210176106E-2</v>
      </c>
    </row>
    <row r="102" spans="1:9" ht="12.75" thickBot="1" x14ac:dyDescent="0.25">
      <c r="A102" s="46" t="s">
        <v>72</v>
      </c>
      <c r="B102" s="125">
        <f t="shared" ref="B102:I102" si="16">IFERROR(B51/(B28+SUM(B40:B41)/365),0)</f>
        <v>0.27575080743397495</v>
      </c>
      <c r="C102" s="126">
        <f t="shared" si="16"/>
        <v>0.28346154860582834</v>
      </c>
      <c r="D102" s="136">
        <f t="shared" si="16"/>
        <v>0.22491388666612958</v>
      </c>
      <c r="E102" s="132">
        <f t="shared" si="16"/>
        <v>0.61679250060142565</v>
      </c>
      <c r="F102" s="127">
        <f t="shared" si="16"/>
        <v>0.65826587322760555</v>
      </c>
      <c r="G102" s="127">
        <f t="shared" si="16"/>
        <v>0.68478573757829242</v>
      </c>
      <c r="H102" s="127">
        <f t="shared" si="16"/>
        <v>0.69409650175475868</v>
      </c>
      <c r="I102" s="128">
        <f t="shared" si="16"/>
        <v>0.69151358896821913</v>
      </c>
    </row>
    <row r="103" spans="1:9" x14ac:dyDescent="0.2">
      <c r="I103" s="25"/>
    </row>
    <row r="104" spans="1:9" ht="12.75" thickBot="1" x14ac:dyDescent="0.25">
      <c r="A104" s="47" t="s">
        <v>73</v>
      </c>
      <c r="I104" s="25"/>
    </row>
    <row r="105" spans="1:9" ht="15.75" customHeight="1" x14ac:dyDescent="0.2">
      <c r="A105" s="48"/>
      <c r="B105" s="195" t="s">
        <v>117</v>
      </c>
      <c r="C105" s="196"/>
      <c r="D105" s="196"/>
      <c r="E105" s="196"/>
      <c r="F105" s="196"/>
      <c r="G105" s="197"/>
      <c r="H105" s="138"/>
      <c r="I105" s="138"/>
    </row>
    <row r="106" spans="1:9" ht="15.75" customHeight="1" thickBot="1" x14ac:dyDescent="0.25">
      <c r="A106" s="48"/>
      <c r="B106" s="198"/>
      <c r="C106" s="199"/>
      <c r="D106" s="199"/>
      <c r="E106" s="199"/>
      <c r="F106" s="199"/>
      <c r="G106" s="200"/>
      <c r="H106" s="138"/>
      <c r="I106" s="138"/>
    </row>
    <row r="107" spans="1:9" ht="30" x14ac:dyDescent="0.2">
      <c r="A107" s="48"/>
      <c r="B107" s="147" t="s">
        <v>81</v>
      </c>
      <c r="C107" s="148" t="s">
        <v>90</v>
      </c>
      <c r="D107" s="148" t="s">
        <v>82</v>
      </c>
      <c r="E107" s="148" t="s">
        <v>83</v>
      </c>
      <c r="F107" s="149" t="s">
        <v>91</v>
      </c>
      <c r="G107" s="150" t="s">
        <v>93</v>
      </c>
      <c r="H107" s="137"/>
      <c r="I107" s="137"/>
    </row>
    <row r="108" spans="1:9" ht="15" x14ac:dyDescent="0.2">
      <c r="A108" s="48"/>
      <c r="B108" s="141" t="s">
        <v>92</v>
      </c>
      <c r="C108" s="142">
        <v>0</v>
      </c>
      <c r="D108" s="142">
        <v>0</v>
      </c>
      <c r="E108" s="142">
        <v>0</v>
      </c>
      <c r="F108" s="142">
        <v>0</v>
      </c>
      <c r="G108" s="151"/>
      <c r="H108" s="139"/>
      <c r="I108" s="140"/>
    </row>
    <row r="109" spans="1:9" ht="15" x14ac:dyDescent="0.2">
      <c r="A109" s="48"/>
      <c r="B109" s="143" t="s">
        <v>88</v>
      </c>
      <c r="C109" s="144">
        <v>0</v>
      </c>
      <c r="D109" s="144">
        <v>0</v>
      </c>
      <c r="E109" s="144">
        <v>0</v>
      </c>
      <c r="F109" s="144">
        <v>0</v>
      </c>
      <c r="G109" s="152" t="s">
        <v>105</v>
      </c>
      <c r="H109" s="139"/>
      <c r="I109" s="140"/>
    </row>
    <row r="110" spans="1:9" ht="15" x14ac:dyDescent="0.2">
      <c r="A110" s="48"/>
      <c r="B110" s="141" t="s">
        <v>89</v>
      </c>
      <c r="C110" s="142">
        <v>0</v>
      </c>
      <c r="D110" s="142">
        <v>0</v>
      </c>
      <c r="E110" s="142">
        <v>0</v>
      </c>
      <c r="F110" s="142">
        <v>0</v>
      </c>
      <c r="G110" s="151"/>
      <c r="H110" s="193"/>
      <c r="I110" s="194"/>
    </row>
    <row r="111" spans="1:9" ht="15" x14ac:dyDescent="0.2">
      <c r="A111" s="48"/>
      <c r="B111" s="143" t="s">
        <v>84</v>
      </c>
      <c r="C111" s="144">
        <v>0</v>
      </c>
      <c r="D111" s="144">
        <v>0</v>
      </c>
      <c r="E111" s="144">
        <v>0</v>
      </c>
      <c r="F111" s="144">
        <v>0</v>
      </c>
      <c r="G111" s="152"/>
      <c r="H111" s="193"/>
      <c r="I111" s="194"/>
    </row>
    <row r="112" spans="1:9" ht="15" x14ac:dyDescent="0.2">
      <c r="A112" s="48"/>
      <c r="B112" s="141" t="s">
        <v>85</v>
      </c>
      <c r="C112" s="142">
        <v>0</v>
      </c>
      <c r="D112" s="142">
        <v>0</v>
      </c>
      <c r="E112" s="142">
        <v>0</v>
      </c>
      <c r="F112" s="142">
        <v>0</v>
      </c>
      <c r="G112" s="151"/>
      <c r="H112" s="193"/>
      <c r="I112" s="194"/>
    </row>
    <row r="113" spans="1:9" ht="30" x14ac:dyDescent="0.2">
      <c r="A113" s="48"/>
      <c r="B113" s="143" t="s">
        <v>86</v>
      </c>
      <c r="C113" s="144">
        <v>0</v>
      </c>
      <c r="D113" s="144">
        <v>0</v>
      </c>
      <c r="E113" s="144">
        <v>0</v>
      </c>
      <c r="F113" s="144">
        <v>0</v>
      </c>
      <c r="G113" s="152"/>
      <c r="H113" s="193"/>
      <c r="I113" s="194"/>
    </row>
    <row r="114" spans="1:9" ht="45.75" thickBot="1" x14ac:dyDescent="0.25">
      <c r="A114" s="48"/>
      <c r="B114" s="154" t="s">
        <v>87</v>
      </c>
      <c r="C114" s="153">
        <v>0</v>
      </c>
      <c r="D114" s="153">
        <v>0</v>
      </c>
      <c r="E114" s="153">
        <v>0</v>
      </c>
      <c r="F114" s="153">
        <v>0</v>
      </c>
      <c r="G114" s="160" t="s">
        <v>105</v>
      </c>
      <c r="H114" s="193"/>
      <c r="I114" s="194"/>
    </row>
    <row r="115" spans="1:9" ht="15.75" thickBot="1" x14ac:dyDescent="0.25">
      <c r="A115" s="48"/>
      <c r="B115" s="155"/>
      <c r="C115" s="156"/>
      <c r="D115" s="156"/>
      <c r="E115" s="156"/>
      <c r="F115" s="156"/>
      <c r="G115" s="157"/>
      <c r="H115" s="25"/>
      <c r="I115" s="25"/>
    </row>
    <row r="116" spans="1:9" ht="15.75" thickBot="1" x14ac:dyDescent="0.25">
      <c r="A116" s="48"/>
      <c r="B116" s="145" t="s">
        <v>64</v>
      </c>
      <c r="C116" s="146">
        <f>SUM(C108:C114)</f>
        <v>0</v>
      </c>
      <c r="D116" s="146">
        <f t="shared" ref="D116:F116" si="17">SUM(D108:D114)</f>
        <v>0</v>
      </c>
      <c r="E116" s="146">
        <f t="shared" si="17"/>
        <v>0</v>
      </c>
      <c r="F116" s="146">
        <f t="shared" si="17"/>
        <v>0</v>
      </c>
      <c r="G116" s="157"/>
      <c r="H116" s="25"/>
      <c r="I116" s="25"/>
    </row>
    <row r="117" spans="1:9" x14ac:dyDescent="0.2">
      <c r="A117" s="48"/>
      <c r="E117" s="25"/>
      <c r="F117" s="25"/>
      <c r="G117" s="25"/>
      <c r="H117" s="25"/>
      <c r="I117" s="25"/>
    </row>
    <row r="118" spans="1:9" x14ac:dyDescent="0.2">
      <c r="A118" s="48"/>
      <c r="E118" s="25"/>
      <c r="F118" s="25"/>
      <c r="G118" s="25"/>
      <c r="H118" s="25"/>
      <c r="I118" s="25"/>
    </row>
    <row r="119" spans="1:9" x14ac:dyDescent="0.2">
      <c r="A119" s="4" t="s">
        <v>118</v>
      </c>
      <c r="E119" s="25"/>
      <c r="F119" s="25"/>
      <c r="G119" s="25"/>
      <c r="H119" s="25"/>
      <c r="I119" s="25"/>
    </row>
    <row r="120" spans="1:9" x14ac:dyDescent="0.2">
      <c r="A120" s="4" t="s">
        <v>96</v>
      </c>
      <c r="E120" s="25"/>
      <c r="F120" s="25"/>
      <c r="G120" s="25"/>
      <c r="H120" s="25"/>
      <c r="I120" s="25"/>
    </row>
    <row r="121" spans="1:9" x14ac:dyDescent="0.2">
      <c r="A121" s="4" t="s">
        <v>102</v>
      </c>
      <c r="E121" s="25"/>
      <c r="F121" s="25"/>
      <c r="G121" s="25"/>
      <c r="H121" s="25"/>
      <c r="I121" s="25"/>
    </row>
    <row r="122" spans="1:9" x14ac:dyDescent="0.2">
      <c r="A122" s="4" t="s">
        <v>110</v>
      </c>
      <c r="E122" s="25"/>
      <c r="F122" s="25"/>
      <c r="G122" s="25"/>
      <c r="H122" s="25"/>
      <c r="I122" s="25"/>
    </row>
    <row r="123" spans="1:9" x14ac:dyDescent="0.2">
      <c r="A123" s="4" t="s">
        <v>103</v>
      </c>
      <c r="E123" s="25"/>
      <c r="F123" s="25"/>
      <c r="G123" s="25"/>
      <c r="H123" s="25"/>
      <c r="I123" s="25"/>
    </row>
    <row r="124" spans="1:9" x14ac:dyDescent="0.2">
      <c r="A124" s="4" t="s">
        <v>111</v>
      </c>
      <c r="E124" s="25"/>
      <c r="F124" s="25"/>
      <c r="G124" s="25"/>
      <c r="H124" s="25"/>
      <c r="I124" s="25"/>
    </row>
    <row r="125" spans="1:9" x14ac:dyDescent="0.2">
      <c r="A125" s="4" t="s">
        <v>112</v>
      </c>
      <c r="E125" s="25"/>
      <c r="F125" s="25"/>
      <c r="G125" s="25"/>
      <c r="H125" s="25"/>
      <c r="I125" s="25"/>
    </row>
    <row r="126" spans="1:9" x14ac:dyDescent="0.2">
      <c r="A126" s="4" t="s">
        <v>97</v>
      </c>
      <c r="E126" s="25"/>
      <c r="F126" s="25"/>
      <c r="G126" s="25"/>
      <c r="H126" s="25"/>
      <c r="I126" s="25"/>
    </row>
    <row r="127" spans="1:9" x14ac:dyDescent="0.2">
      <c r="A127" s="4" t="s">
        <v>98</v>
      </c>
      <c r="E127" s="25"/>
      <c r="F127" s="25"/>
      <c r="G127" s="25"/>
      <c r="H127" s="25"/>
      <c r="I127" s="25"/>
    </row>
    <row r="128" spans="1:9" x14ac:dyDescent="0.2">
      <c r="A128" s="4" t="s">
        <v>101</v>
      </c>
      <c r="E128" s="25"/>
      <c r="F128" s="25"/>
      <c r="G128" s="25"/>
      <c r="H128" s="25"/>
      <c r="I128" s="25"/>
    </row>
    <row r="129" spans="1:9" x14ac:dyDescent="0.2">
      <c r="A129" s="4" t="s">
        <v>99</v>
      </c>
      <c r="E129" s="25"/>
      <c r="F129" s="25"/>
      <c r="G129" s="25"/>
      <c r="H129" s="25"/>
      <c r="I129" s="25"/>
    </row>
    <row r="130" spans="1:9" x14ac:dyDescent="0.2">
      <c r="A130" s="4" t="s">
        <v>100</v>
      </c>
      <c r="E130" s="25"/>
      <c r="F130" s="25"/>
      <c r="G130" s="25"/>
      <c r="H130" s="25"/>
      <c r="I130" s="25"/>
    </row>
    <row r="131" spans="1:9" x14ac:dyDescent="0.2">
      <c r="A131" s="4" t="s">
        <v>104</v>
      </c>
      <c r="E131" s="25"/>
      <c r="F131" s="25"/>
      <c r="G131" s="25"/>
      <c r="H131" s="25"/>
      <c r="I131" s="25"/>
    </row>
    <row r="132" spans="1:9" x14ac:dyDescent="0.2">
      <c r="A132" s="4" t="s">
        <v>119</v>
      </c>
      <c r="E132" s="25"/>
      <c r="F132" s="25"/>
      <c r="G132" s="25"/>
      <c r="H132" s="25"/>
      <c r="I132" s="25"/>
    </row>
    <row r="133" spans="1:9" x14ac:dyDescent="0.2">
      <c r="A133" s="4" t="s">
        <v>113</v>
      </c>
      <c r="E133" s="25"/>
      <c r="F133" s="25"/>
      <c r="G133" s="25"/>
      <c r="H133" s="25"/>
      <c r="I133" s="25"/>
    </row>
    <row r="134" spans="1:9" x14ac:dyDescent="0.2">
      <c r="E134" s="25"/>
      <c r="F134" s="25"/>
      <c r="G134" s="25"/>
      <c r="H134" s="25"/>
      <c r="I134" s="25"/>
    </row>
    <row r="135" spans="1:9" x14ac:dyDescent="0.2">
      <c r="E135" s="25"/>
      <c r="F135" s="25"/>
      <c r="G135" s="25"/>
      <c r="H135" s="25"/>
      <c r="I135" s="25"/>
    </row>
    <row r="136" spans="1:9" x14ac:dyDescent="0.2">
      <c r="E136" s="25"/>
      <c r="F136" s="25"/>
      <c r="G136" s="25"/>
      <c r="H136" s="25"/>
      <c r="I136" s="25"/>
    </row>
    <row r="137" spans="1:9" x14ac:dyDescent="0.2">
      <c r="E137" s="25"/>
      <c r="F137" s="25"/>
      <c r="G137" s="25"/>
      <c r="H137" s="25"/>
      <c r="I137" s="25"/>
    </row>
    <row r="138" spans="1:9" x14ac:dyDescent="0.2">
      <c r="E138" s="25"/>
      <c r="F138" s="25"/>
      <c r="G138" s="25"/>
      <c r="H138" s="25"/>
      <c r="I138" s="25"/>
    </row>
    <row r="139" spans="1:9" x14ac:dyDescent="0.2">
      <c r="E139" s="25"/>
      <c r="F139" s="25"/>
      <c r="G139" s="25"/>
      <c r="H139" s="25"/>
      <c r="I139" s="25"/>
    </row>
    <row r="140" spans="1:9" x14ac:dyDescent="0.2">
      <c r="E140" s="25"/>
      <c r="F140" s="25"/>
      <c r="G140" s="25"/>
      <c r="H140" s="25"/>
      <c r="I140" s="25"/>
    </row>
    <row r="141" spans="1:9" x14ac:dyDescent="0.2">
      <c r="E141" s="25"/>
      <c r="F141" s="25"/>
      <c r="G141" s="25"/>
      <c r="H141" s="25"/>
      <c r="I141" s="25"/>
    </row>
    <row r="142" spans="1:9" x14ac:dyDescent="0.2">
      <c r="E142" s="25"/>
      <c r="F142" s="25"/>
      <c r="G142" s="25"/>
      <c r="H142" s="25"/>
      <c r="I142" s="25"/>
    </row>
    <row r="143" spans="1:9" x14ac:dyDescent="0.2">
      <c r="E143" s="25"/>
      <c r="F143" s="25"/>
      <c r="G143" s="25"/>
      <c r="H143" s="25"/>
      <c r="I143" s="25"/>
    </row>
    <row r="144" spans="1:9" x14ac:dyDescent="0.2">
      <c r="E144" s="25"/>
      <c r="F144" s="25"/>
      <c r="G144" s="25"/>
      <c r="H144" s="25"/>
      <c r="I144" s="25"/>
    </row>
    <row r="145" spans="5:9" x14ac:dyDescent="0.2">
      <c r="E145" s="25"/>
      <c r="F145" s="25"/>
      <c r="G145" s="25"/>
      <c r="H145" s="25"/>
      <c r="I145" s="25"/>
    </row>
    <row r="146" spans="5:9" x14ac:dyDescent="0.2">
      <c r="E146" s="25"/>
      <c r="F146" s="25"/>
      <c r="G146" s="25"/>
      <c r="H146" s="25"/>
      <c r="I146" s="25"/>
    </row>
    <row r="147" spans="5:9" x14ac:dyDescent="0.2">
      <c r="E147" s="25"/>
      <c r="F147" s="25"/>
      <c r="G147" s="25"/>
      <c r="H147" s="25"/>
      <c r="I147" s="25"/>
    </row>
    <row r="148" spans="5:9" x14ac:dyDescent="0.2">
      <c r="E148" s="25"/>
      <c r="F148" s="25"/>
      <c r="G148" s="25"/>
      <c r="H148" s="25"/>
      <c r="I148" s="25"/>
    </row>
    <row r="149" spans="5:9" x14ac:dyDescent="0.2">
      <c r="E149" s="25"/>
      <c r="F149" s="25"/>
      <c r="G149" s="25"/>
      <c r="H149" s="25"/>
      <c r="I149" s="25"/>
    </row>
    <row r="150" spans="5:9" x14ac:dyDescent="0.2">
      <c r="E150" s="25"/>
      <c r="F150" s="25"/>
      <c r="G150" s="25"/>
      <c r="H150" s="25"/>
      <c r="I150" s="25"/>
    </row>
    <row r="151" spans="5:9" x14ac:dyDescent="0.2">
      <c r="E151" s="25"/>
      <c r="F151" s="25"/>
      <c r="G151" s="25"/>
      <c r="H151" s="25"/>
      <c r="I151" s="25"/>
    </row>
    <row r="152" spans="5:9" x14ac:dyDescent="0.2">
      <c r="E152" s="25"/>
      <c r="F152" s="25"/>
      <c r="G152" s="25"/>
      <c r="H152" s="25"/>
      <c r="I152" s="25"/>
    </row>
    <row r="153" spans="5:9" x14ac:dyDescent="0.2">
      <c r="E153" s="25"/>
      <c r="F153" s="25"/>
      <c r="G153" s="25"/>
      <c r="H153" s="25"/>
      <c r="I153" s="25"/>
    </row>
    <row r="154" spans="5:9" x14ac:dyDescent="0.2">
      <c r="E154" s="25"/>
      <c r="F154" s="25"/>
      <c r="G154" s="25"/>
      <c r="H154" s="25"/>
      <c r="I154" s="25"/>
    </row>
    <row r="155" spans="5:9" x14ac:dyDescent="0.2">
      <c r="E155" s="25"/>
      <c r="F155" s="25"/>
      <c r="G155" s="25"/>
      <c r="H155" s="25"/>
      <c r="I155" s="25"/>
    </row>
    <row r="156" spans="5:9" x14ac:dyDescent="0.2">
      <c r="E156" s="25"/>
      <c r="F156" s="25"/>
      <c r="G156" s="25"/>
      <c r="H156" s="25"/>
      <c r="I156" s="25"/>
    </row>
    <row r="157" spans="5:9" x14ac:dyDescent="0.2">
      <c r="E157" s="25"/>
      <c r="F157" s="25"/>
      <c r="G157" s="25"/>
      <c r="H157" s="25"/>
      <c r="I157" s="25"/>
    </row>
    <row r="158" spans="5:9" x14ac:dyDescent="0.2">
      <c r="E158" s="25"/>
      <c r="F158" s="25"/>
      <c r="G158" s="25"/>
      <c r="H158" s="25"/>
      <c r="I158" s="25"/>
    </row>
    <row r="159" spans="5:9" x14ac:dyDescent="0.2">
      <c r="E159" s="25"/>
      <c r="F159" s="25"/>
      <c r="G159" s="25"/>
      <c r="H159" s="25"/>
      <c r="I159" s="25"/>
    </row>
    <row r="160" spans="5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77" fitToHeight="3" orientation="landscape" r:id="rId1"/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2024-04-16T17:47:02Z</cp:lastPrinted>
  <dcterms:created xsi:type="dcterms:W3CDTF">2018-01-02T17:58:49Z</dcterms:created>
  <dcterms:modified xsi:type="dcterms:W3CDTF">2024-10-27T19:13:32Z</dcterms:modified>
</cp:coreProperties>
</file>